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cristianmaulen/Google Drive/CustomerTrigger.com/ResourcesCenter/ROI &amp; Tools/"/>
    </mc:Choice>
  </mc:AlternateContent>
  <xr:revisionPtr revIDLastSave="0" documentId="13_ncr:40009_{DB682DE0-4B5B-C642-9DD2-A8E9306A244E}" xr6:coauthVersionLast="43" xr6:coauthVersionMax="43" xr10:uidLastSave="{00000000-0000-0000-0000-000000000000}"/>
  <bookViews>
    <workbookView xWindow="0" yWindow="460" windowWidth="25980" windowHeight="15520" tabRatio="500"/>
  </bookViews>
  <sheets>
    <sheet name="Estrategia 1" sheetId="1" r:id="rId1"/>
    <sheet name="Estrategia 2" sheetId="2" r:id="rId2"/>
    <sheet name="Estrategia 3" sheetId="3" r:id="rId3"/>
    <sheet name="Resumen Caso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3" l="1"/>
  <c r="B36" i="3"/>
  <c r="B37" i="2"/>
  <c r="B36" i="2"/>
  <c r="B37" i="1"/>
  <c r="C31" i="4"/>
  <c r="B36" i="1"/>
  <c r="B15" i="1"/>
  <c r="B18" i="1"/>
  <c r="B21" i="1"/>
  <c r="C20" i="4"/>
  <c r="B15" i="2"/>
  <c r="B18" i="2"/>
  <c r="B21" i="2"/>
  <c r="D20" i="4"/>
  <c r="B15" i="3"/>
  <c r="B18" i="3"/>
  <c r="B21" i="3"/>
  <c r="E20" i="4"/>
  <c r="F20" i="4"/>
  <c r="B22" i="1"/>
  <c r="B25" i="1"/>
  <c r="C23" i="4"/>
  <c r="B22" i="2"/>
  <c r="B25" i="2"/>
  <c r="D23" i="4"/>
  <c r="B22" i="3"/>
  <c r="B25" i="3"/>
  <c r="E23" i="4"/>
  <c r="F23" i="4"/>
  <c r="B29" i="1"/>
  <c r="B30" i="1"/>
  <c r="B27" i="1"/>
  <c r="C25" i="4"/>
  <c r="B29" i="2"/>
  <c r="B30" i="2"/>
  <c r="B27" i="2"/>
  <c r="D25" i="4"/>
  <c r="B29" i="3"/>
  <c r="B30" i="3"/>
  <c r="B27" i="3"/>
  <c r="E25" i="4"/>
  <c r="F25" i="4"/>
  <c r="F29" i="4"/>
  <c r="F32" i="4"/>
  <c r="B33" i="3"/>
  <c r="B35" i="3"/>
  <c r="E32" i="4"/>
  <c r="B33" i="2"/>
  <c r="B35" i="2"/>
  <c r="D32" i="4"/>
  <c r="B33" i="1"/>
  <c r="B35" i="1"/>
  <c r="C32" i="4"/>
  <c r="C17" i="4"/>
  <c r="D17" i="4"/>
  <c r="E17" i="4"/>
  <c r="F17" i="4"/>
  <c r="F31" i="4"/>
  <c r="E31" i="4"/>
  <c r="D31" i="4"/>
  <c r="B34" i="1"/>
  <c r="C30" i="4"/>
  <c r="B34" i="2"/>
  <c r="D30" i="4"/>
  <c r="B34" i="3"/>
  <c r="E30" i="4"/>
  <c r="F30" i="4"/>
  <c r="E29" i="4"/>
  <c r="D29" i="4"/>
  <c r="C29" i="4"/>
  <c r="C26" i="4"/>
  <c r="D26" i="4"/>
  <c r="E26" i="4"/>
  <c r="F26" i="4"/>
  <c r="C22" i="4"/>
  <c r="D22" i="4"/>
  <c r="E22" i="4"/>
  <c r="F22" i="4"/>
  <c r="C14" i="4"/>
  <c r="D14" i="4"/>
  <c r="E14" i="4"/>
  <c r="F14" i="4"/>
  <c r="C13" i="4"/>
  <c r="D13" i="4"/>
  <c r="E13" i="4"/>
  <c r="F13" i="4"/>
  <c r="C12" i="4"/>
  <c r="D12" i="4"/>
  <c r="E12" i="4"/>
  <c r="F12" i="4"/>
  <c r="C9" i="4"/>
  <c r="D9" i="4"/>
  <c r="E9" i="4"/>
  <c r="F9" i="4"/>
  <c r="C6" i="4"/>
  <c r="D6" i="4"/>
  <c r="E6" i="4"/>
  <c r="F6" i="4"/>
  <c r="E4" i="4"/>
  <c r="D4" i="4"/>
  <c r="C4" i="4"/>
</calcChain>
</file>

<file path=xl/sharedStrings.xml><?xml version="1.0" encoding="utf-8"?>
<sst xmlns="http://schemas.openxmlformats.org/spreadsheetml/2006/main" count="165" uniqueCount="63">
  <si>
    <t>Estrategia 3:</t>
  </si>
  <si>
    <t>Retención marca x</t>
  </si>
  <si>
    <t>Estrategia 2:</t>
  </si>
  <si>
    <t>Cross &amp; Up Sell marca x</t>
  </si>
  <si>
    <t>Estrategia 1:</t>
  </si>
  <si>
    <t>Onboarding Marca x</t>
  </si>
  <si>
    <t>Cartera influenciable</t>
  </si>
  <si>
    <t>Comentarios</t>
  </si>
  <si>
    <t>Cantidad de clientes</t>
  </si>
  <si>
    <t>Promedio mens</t>
  </si>
  <si>
    <t>Ingreso Ch$ neto por cliente</t>
  </si>
  <si>
    <t>Ingreso por cliente ARPU</t>
  </si>
  <si>
    <t>Ingreso prom x segmento</t>
  </si>
  <si>
    <t>Factores para estimación de respuesta</t>
  </si>
  <si>
    <t>Clientes elegibles</t>
  </si>
  <si>
    <t>Supuesto que 90% sean elegibles</t>
  </si>
  <si>
    <t>Clientes con e-mail</t>
  </si>
  <si>
    <t>Según reporte CRM</t>
  </si>
  <si>
    <t>Tasa respuesta G.Prueba</t>
  </si>
  <si>
    <t>Supuesto que 92% sean elegibles</t>
  </si>
  <si>
    <t>Grupo impactado en prototipo</t>
  </si>
  <si>
    <t>Tasa respuesta G.Control</t>
  </si>
  <si>
    <t>Grupo no impactado en prototipo</t>
  </si>
  <si>
    <t>Respuesta Incremental</t>
  </si>
  <si>
    <t>Delta grupo prueba y control</t>
  </si>
  <si>
    <t>Clientes que compran por efecto del método</t>
  </si>
  <si>
    <t>Ingresos netos Ch$</t>
  </si>
  <si>
    <t>Ingreso total del método</t>
  </si>
  <si>
    <t>Total</t>
  </si>
  <si>
    <t>Costo operacional</t>
  </si>
  <si>
    <t>Costo oper Ch$</t>
  </si>
  <si>
    <t>Dato interno</t>
  </si>
  <si>
    <t>Inversión x mes</t>
  </si>
  <si>
    <t>Meses del proyecto</t>
  </si>
  <si>
    <t>Cant de meses para prorrata</t>
  </si>
  <si>
    <t>Set up prorrata mens.</t>
  </si>
  <si>
    <t>Inversión inicial / meses del proyecto</t>
  </si>
  <si>
    <t>Método prom mens.</t>
  </si>
  <si>
    <t>Inversión mensual</t>
  </si>
  <si>
    <t>Beneficio y ROI incremental</t>
  </si>
  <si>
    <t>Beneficio mensual</t>
  </si>
  <si>
    <t>Ingresos-Costo-Inversión</t>
  </si>
  <si>
    <t>Beneficio tº total proyecto</t>
  </si>
  <si>
    <t>ROI</t>
  </si>
  <si>
    <t>Beneficio / Inversión</t>
  </si>
  <si>
    <t>by @CustomerTrigger - www.CustomerTrigger.com</t>
  </si>
  <si>
    <t>Caso de Negocio: Estrategia CRM Marca ABC</t>
  </si>
  <si>
    <t>Total Estrategia CRM</t>
  </si>
  <si>
    <t>Cantidad de Clientes x mes</t>
  </si>
  <si>
    <t>Ingreso Ch$ neto</t>
  </si>
  <si>
    <t>Ingreso promedio ARPU</t>
  </si>
  <si>
    <t>Factores estimación respuesta</t>
  </si>
  <si>
    <t>Demanda x efecto del método</t>
  </si>
  <si>
    <t>Transacciones por mes</t>
  </si>
  <si>
    <t>Venta incremental por mes</t>
  </si>
  <si>
    <t>Inversión anual</t>
  </si>
  <si>
    <t>Beneficio anual</t>
  </si>
  <si>
    <t>Break even</t>
  </si>
  <si>
    <t>Costo por objetivo</t>
  </si>
  <si>
    <t>Punto de Equilibrio</t>
  </si>
  <si>
    <t>Inversión / Clientes que compran</t>
  </si>
  <si>
    <t>Operaciones que pagan la inversión</t>
  </si>
  <si>
    <t>Clientes que compran por efecto del método (objetivo)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</si>
</sst>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2" formatCode="[$-10409]#,##0;\(#,##0\)"/>
    <numFmt numFmtId="173" formatCode="[$-10409]&quot;$&quot;#,##0;\(&quot;$&quot;#,##0\)"/>
    <numFmt numFmtId="174" formatCode="0.0%"/>
    <numFmt numFmtId="175" formatCode="_-* #,##0_-;\-* #,##0_-;_-* &quot;-&quot;_-;_-@"/>
    <numFmt numFmtId="176" formatCode="_-* #,##0.0_-;\-* #,##0.0_-;_-* &quot;-&quot;_-;_-@"/>
  </numFmts>
  <fonts count="12" x14ac:knownFonts="1">
    <font>
      <sz val="12"/>
      <color rgb="FF000000"/>
      <name val="Calibri"/>
    </font>
    <font>
      <sz val="11"/>
      <name val="Raleway"/>
    </font>
    <font>
      <sz val="20"/>
      <color rgb="FF000000"/>
      <name val="Raleway"/>
    </font>
    <font>
      <sz val="11"/>
      <color rgb="FF000000"/>
      <name val="Raleway"/>
    </font>
    <font>
      <sz val="16"/>
      <color rgb="FF000000"/>
      <name val="Raleway"/>
    </font>
    <font>
      <b/>
      <sz val="11"/>
      <color rgb="FF000000"/>
      <name val="Raleway"/>
    </font>
    <font>
      <i/>
      <sz val="11"/>
      <color rgb="FF000000"/>
      <name val="Raleway"/>
    </font>
    <font>
      <sz val="9"/>
      <color rgb="FF000000"/>
      <name val="Raleway"/>
    </font>
    <font>
      <sz val="16"/>
      <color rgb="FFFFFFFF"/>
      <name val="Raleway"/>
    </font>
    <font>
      <sz val="11"/>
      <color rgb="FFFFFFFF"/>
      <name val="Raleway"/>
    </font>
    <font>
      <b/>
      <sz val="11"/>
      <color rgb="FFFFFFFF"/>
      <name val="Raleway"/>
    </font>
    <font>
      <b/>
      <i/>
      <sz val="11"/>
      <color rgb="FF000000"/>
      <name val="Raleway"/>
    </font>
  </fonts>
  <fills count="7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4472C4"/>
        <bgColor rgb="FF4472C4"/>
      </patternFill>
    </fill>
  </fills>
  <borders count="2">
    <border>
      <left/>
      <right/>
      <top/>
      <bottom/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0" xfId="0" applyFont="1" applyAlignment="1">
      <alignment horizontal="right" vertical="top" wrapText="1" readingOrder="1"/>
    </xf>
    <xf numFmtId="172" fontId="3" fillId="0" borderId="0" xfId="0" applyNumberFormat="1" applyFont="1" applyAlignment="1">
      <alignment horizontal="right" vertical="center" wrapText="1" readingOrder="1"/>
    </xf>
    <xf numFmtId="1" fontId="1" fillId="0" borderId="0" xfId="0" applyNumberFormat="1" applyFont="1" applyAlignment="1">
      <alignment vertical="center" wrapText="1"/>
    </xf>
    <xf numFmtId="173" fontId="3" fillId="0" borderId="0" xfId="0" applyNumberFormat="1" applyFont="1" applyAlignment="1">
      <alignment horizontal="right" vertical="center" wrapText="1" readingOrder="1"/>
    </xf>
    <xf numFmtId="2" fontId="3" fillId="0" borderId="0" xfId="0" applyNumberFormat="1" applyFont="1" applyAlignment="1">
      <alignment horizontal="right"/>
    </xf>
    <xf numFmtId="0" fontId="3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/>
    <xf numFmtId="0" fontId="6" fillId="2" borderId="0" xfId="0" applyFont="1" applyFill="1" applyBorder="1" applyAlignment="1">
      <alignment horizontal="right"/>
    </xf>
    <xf numFmtId="1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right"/>
    </xf>
    <xf numFmtId="9" fontId="3" fillId="0" borderId="0" xfId="0" applyNumberFormat="1" applyFont="1" applyAlignment="1">
      <alignment horizontal="right"/>
    </xf>
    <xf numFmtId="0" fontId="3" fillId="3" borderId="0" xfId="0" applyFont="1" applyFill="1" applyBorder="1" applyAlignment="1">
      <alignment horizontal="right"/>
    </xf>
    <xf numFmtId="173" fontId="3" fillId="0" borderId="0" xfId="0" applyNumberFormat="1" applyFont="1"/>
    <xf numFmtId="1" fontId="3" fillId="3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6" fillId="4" borderId="0" xfId="0" applyFont="1" applyFill="1" applyBorder="1" applyAlignment="1">
      <alignment horizontal="right"/>
    </xf>
    <xf numFmtId="173" fontId="6" fillId="4" borderId="0" xfId="0" applyNumberFormat="1" applyFont="1" applyFill="1" applyBorder="1" applyAlignment="1">
      <alignment horizontal="right"/>
    </xf>
    <xf numFmtId="174" fontId="6" fillId="4" borderId="0" xfId="0" applyNumberFormat="1" applyFont="1" applyFill="1" applyBorder="1" applyAlignment="1">
      <alignment horizontal="right"/>
    </xf>
    <xf numFmtId="0" fontId="7" fillId="0" borderId="0" xfId="0" applyFont="1"/>
    <xf numFmtId="0" fontId="3" fillId="5" borderId="0" xfId="0" applyFont="1" applyFill="1" applyBorder="1"/>
    <xf numFmtId="0" fontId="2" fillId="5" borderId="0" xfId="0" applyFont="1" applyFill="1" applyBorder="1" applyAlignment="1">
      <alignment horizontal="left"/>
    </xf>
    <xf numFmtId="0" fontId="3" fillId="5" borderId="0" xfId="0" applyFont="1" applyFill="1" applyBorder="1" applyAlignment="1">
      <alignment horizontal="right"/>
    </xf>
    <xf numFmtId="0" fontId="4" fillId="5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left"/>
    </xf>
    <xf numFmtId="0" fontId="9" fillId="6" borderId="0" xfId="0" applyFont="1" applyFill="1" applyBorder="1" applyAlignment="1">
      <alignment horizontal="right" wrapText="1"/>
    </xf>
    <xf numFmtId="0" fontId="10" fillId="6" borderId="0" xfId="0" applyFont="1" applyFill="1" applyBorder="1" applyAlignment="1">
      <alignment horizontal="right" wrapText="1"/>
    </xf>
    <xf numFmtId="0" fontId="5" fillId="5" borderId="0" xfId="0" applyFont="1" applyFill="1" applyBorder="1"/>
    <xf numFmtId="0" fontId="3" fillId="5" borderId="0" xfId="0" applyFont="1" applyFill="1" applyBorder="1" applyAlignment="1">
      <alignment horizontal="right" vertical="top" wrapText="1" readingOrder="1"/>
    </xf>
    <xf numFmtId="172" fontId="3" fillId="5" borderId="0" xfId="0" applyNumberFormat="1" applyFont="1" applyFill="1" applyBorder="1" applyAlignment="1">
      <alignment horizontal="right" vertical="center" wrapText="1" readingOrder="1"/>
    </xf>
    <xf numFmtId="172" fontId="5" fillId="5" borderId="0" xfId="0" applyNumberFormat="1" applyFont="1" applyFill="1" applyBorder="1"/>
    <xf numFmtId="173" fontId="3" fillId="5" borderId="0" xfId="0" applyNumberFormat="1" applyFont="1" applyFill="1" applyBorder="1" applyAlignment="1">
      <alignment horizontal="right" vertical="center" wrapText="1" readingOrder="1"/>
    </xf>
    <xf numFmtId="173" fontId="5" fillId="5" borderId="0" xfId="0" applyNumberFormat="1" applyFont="1" applyFill="1" applyBorder="1"/>
    <xf numFmtId="2" fontId="3" fillId="5" borderId="0" xfId="0" applyNumberFormat="1" applyFont="1" applyFill="1" applyBorder="1"/>
    <xf numFmtId="2" fontId="5" fillId="5" borderId="0" xfId="0" applyNumberFormat="1" applyFont="1" applyFill="1" applyBorder="1"/>
    <xf numFmtId="0" fontId="6" fillId="3" borderId="0" xfId="0" applyFont="1" applyFill="1" applyBorder="1" applyAlignment="1">
      <alignment horizontal="right"/>
    </xf>
    <xf numFmtId="2" fontId="6" fillId="3" borderId="0" xfId="0" applyNumberFormat="1" applyFont="1" applyFill="1" applyBorder="1"/>
    <xf numFmtId="2" fontId="11" fillId="3" borderId="0" xfId="0" applyNumberFormat="1" applyFont="1" applyFill="1" applyBorder="1"/>
    <xf numFmtId="1" fontId="3" fillId="5" borderId="0" xfId="0" applyNumberFormat="1" applyFont="1" applyFill="1" applyBorder="1"/>
    <xf numFmtId="175" fontId="5" fillId="5" borderId="0" xfId="0" applyNumberFormat="1" applyFont="1" applyFill="1" applyBorder="1"/>
    <xf numFmtId="173" fontId="3" fillId="5" borderId="0" xfId="0" applyNumberFormat="1" applyFont="1" applyFill="1" applyBorder="1" applyAlignment="1">
      <alignment horizontal="right"/>
    </xf>
    <xf numFmtId="9" fontId="3" fillId="5" borderId="0" xfId="0" applyNumberFormat="1" applyFont="1" applyFill="1" applyBorder="1"/>
    <xf numFmtId="9" fontId="5" fillId="5" borderId="0" xfId="0" applyNumberFormat="1" applyFont="1" applyFill="1" applyBorder="1"/>
    <xf numFmtId="0" fontId="5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/>
    <xf numFmtId="173" fontId="11" fillId="4" borderId="0" xfId="0" applyNumberFormat="1" applyFont="1" applyFill="1" applyBorder="1"/>
    <xf numFmtId="173" fontId="3" fillId="5" borderId="0" xfId="0" applyNumberFormat="1" applyFont="1" applyFill="1" applyBorder="1"/>
    <xf numFmtId="176" fontId="6" fillId="4" borderId="0" xfId="0" applyNumberFormat="1" applyFont="1" applyFill="1" applyBorder="1" applyAlignment="1">
      <alignment horizontal="right"/>
    </xf>
    <xf numFmtId="174" fontId="11" fillId="4" borderId="0" xfId="0" applyNumberFormat="1" applyFont="1" applyFill="1" applyBorder="1"/>
    <xf numFmtId="0" fontId="0" fillId="0" borderId="0" xfId="0" applyFont="1" applyAlignment="1"/>
    <xf numFmtId="0" fontId="2" fillId="0" borderId="0" xfId="0" applyFont="1" applyAlignment="1">
      <alignment horizontal="left"/>
    </xf>
    <xf numFmtId="0" fontId="0" fillId="0" borderId="0" xfId="0" applyFont="1" applyAlignment="1"/>
    <xf numFmtId="0" fontId="3" fillId="5" borderId="0" xfId="0" applyFont="1" applyFill="1"/>
    <xf numFmtId="173" fontId="3" fillId="4" borderId="0" xfId="0" applyNumberFormat="1" applyFont="1" applyFill="1" applyBorder="1" applyAlignment="1">
      <alignment horizontal="right"/>
    </xf>
    <xf numFmtId="176" fontId="3" fillId="4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38350" cy="5334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CA0C2E03-737E-734A-9FA3-72BBD7369017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38350" cy="5334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38350" cy="5334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F5B29988-700A-EB48-B3E1-083FEA2D1E74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38350" cy="5334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FA49AD19-7031-B04D-80B4-7631AC74FFBF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38350" cy="5334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3CED3133-3A2C-5449-BAED-C6D421EBF397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Normal="100" workbookViewId="0">
      <selection activeCell="A3" sqref="A3"/>
    </sheetView>
  </sheetViews>
  <sheetFormatPr baseColWidth="10" defaultColWidth="11.1640625" defaultRowHeight="15" customHeight="1" x14ac:dyDescent="0.2"/>
  <cols>
    <col min="1" max="1" width="27" customWidth="1"/>
    <col min="2" max="2" width="15" customWidth="1"/>
    <col min="3" max="3" width="1.1640625" customWidth="1"/>
    <col min="4" max="6" width="10.83203125" customWidth="1"/>
    <col min="7" max="26" width="10.5" customWidth="1"/>
  </cols>
  <sheetData>
    <row r="1" spans="1:26" ht="44" customHeight="1" x14ac:dyDescent="0.3">
      <c r="A1" s="60"/>
      <c r="B1" s="61"/>
      <c r="C1" s="61"/>
      <c r="D1" s="61"/>
      <c r="E1" s="61"/>
      <c r="F1" s="61"/>
      <c r="G1" s="6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" x14ac:dyDescent="0.3">
      <c r="A2" s="1" t="s">
        <v>4</v>
      </c>
      <c r="B2" s="1" t="s">
        <v>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.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5" t="s">
        <v>6</v>
      </c>
      <c r="B4" s="4"/>
      <c r="C4" s="2"/>
      <c r="D4" s="5" t="s">
        <v>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x14ac:dyDescent="0.2">
      <c r="A5" s="6" t="s">
        <v>8</v>
      </c>
      <c r="B5" s="7">
        <v>2498</v>
      </c>
      <c r="C5" s="8"/>
      <c r="D5" s="2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x14ac:dyDescent="0.2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x14ac:dyDescent="0.2">
      <c r="A7" s="5" t="s">
        <v>10</v>
      </c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x14ac:dyDescent="0.2">
      <c r="A8" s="6" t="s">
        <v>11</v>
      </c>
      <c r="B8" s="9">
        <v>127659</v>
      </c>
      <c r="C8" s="2"/>
      <c r="D8" s="2" t="s">
        <v>12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x14ac:dyDescent="0.2">
      <c r="A9" s="2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" x14ac:dyDescent="0.2">
      <c r="A10" s="5" t="s">
        <v>13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" x14ac:dyDescent="0.2">
      <c r="A11" s="4" t="s">
        <v>14</v>
      </c>
      <c r="B11" s="10">
        <v>0.9</v>
      </c>
      <c r="C11" s="2"/>
      <c r="D11" s="2" t="s">
        <v>15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 x14ac:dyDescent="0.2">
      <c r="A12" s="4" t="s">
        <v>16</v>
      </c>
      <c r="B12" s="10">
        <v>0.7</v>
      </c>
      <c r="C12" s="2"/>
      <c r="D12" s="2" t="s">
        <v>17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" x14ac:dyDescent="0.2">
      <c r="A13" s="11" t="s">
        <v>18</v>
      </c>
      <c r="B13" s="12">
        <v>0.25</v>
      </c>
      <c r="C13" s="2"/>
      <c r="D13" s="13" t="s">
        <v>20</v>
      </c>
      <c r="E13" s="13"/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" x14ac:dyDescent="0.2">
      <c r="A14" s="11" t="s">
        <v>21</v>
      </c>
      <c r="B14" s="12">
        <v>0.06</v>
      </c>
      <c r="C14" s="2"/>
      <c r="D14" s="13" t="s">
        <v>22</v>
      </c>
      <c r="E14" s="13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x14ac:dyDescent="0.2">
      <c r="A15" s="14" t="s">
        <v>23</v>
      </c>
      <c r="B15" s="12">
        <f>B13-B14</f>
        <v>0.19</v>
      </c>
      <c r="C15" s="2"/>
      <c r="D15" s="13" t="s">
        <v>24</v>
      </c>
      <c r="E15" s="13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x14ac:dyDescent="0.2">
      <c r="A17" s="5" t="s">
        <v>62</v>
      </c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x14ac:dyDescent="0.2">
      <c r="A18" s="6" t="s">
        <v>8</v>
      </c>
      <c r="B18" s="15">
        <f>B5*$B$11*$B$12*$B$15</f>
        <v>299.01060000000001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x14ac:dyDescent="0.2">
      <c r="A20" s="5" t="s">
        <v>26</v>
      </c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" x14ac:dyDescent="0.2">
      <c r="A21" s="6" t="s">
        <v>27</v>
      </c>
      <c r="B21" s="16">
        <f>B8*B18</f>
        <v>38171394.185400002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4" t="s">
        <v>28</v>
      </c>
      <c r="B22" s="16">
        <f>SUM(B21)</f>
        <v>38171394.185400002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 t="s">
        <v>29</v>
      </c>
      <c r="B24" s="17">
        <v>0.6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4" t="s">
        <v>30</v>
      </c>
      <c r="B25" s="16">
        <f>B22*B24</f>
        <v>22902836.511240002</v>
      </c>
      <c r="C25" s="2"/>
      <c r="D25" s="2" t="s">
        <v>31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5" t="s">
        <v>32</v>
      </c>
      <c r="B27" s="16">
        <f>SUM(B29:B30)</f>
        <v>2278333.3333333335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18" t="s">
        <v>33</v>
      </c>
      <c r="B28" s="20">
        <v>12</v>
      </c>
      <c r="C28" s="2"/>
      <c r="D28" s="21" t="s">
        <v>34</v>
      </c>
      <c r="E28" s="21"/>
      <c r="F28" s="2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" t="s">
        <v>35</v>
      </c>
      <c r="B29" s="16">
        <f>(5740000/B28)</f>
        <v>478333.33333333331</v>
      </c>
      <c r="C29" s="2"/>
      <c r="D29" s="2" t="s">
        <v>36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" t="s">
        <v>37</v>
      </c>
      <c r="B30" s="16">
        <f>1800000</f>
        <v>1800000</v>
      </c>
      <c r="C30" s="2"/>
      <c r="D30" s="2" t="s">
        <v>38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2" t="s">
        <v>39</v>
      </c>
      <c r="B32" s="23"/>
      <c r="C32" s="2"/>
      <c r="D32" s="24"/>
      <c r="E32" s="24"/>
      <c r="F32" s="2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5" t="s">
        <v>40</v>
      </c>
      <c r="B33" s="26">
        <f>B22-B25-B27</f>
        <v>12990224.340826666</v>
      </c>
      <c r="C33" s="2"/>
      <c r="D33" s="24" t="s">
        <v>41</v>
      </c>
      <c r="E33" s="24"/>
      <c r="F33" s="2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5" t="s">
        <v>42</v>
      </c>
      <c r="B34" s="26">
        <f>B33*B28</f>
        <v>155882692.08991998</v>
      </c>
      <c r="C34" s="2"/>
      <c r="D34" s="24" t="s">
        <v>40</v>
      </c>
      <c r="E34" s="24"/>
      <c r="F34" s="2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5" t="s">
        <v>43</v>
      </c>
      <c r="B35" s="27">
        <f>B33/B27</f>
        <v>5.7016346777585944</v>
      </c>
      <c r="C35" s="2"/>
      <c r="D35" s="24" t="s">
        <v>44</v>
      </c>
      <c r="E35" s="24"/>
      <c r="F35" s="2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59" customFormat="1" ht="15.75" customHeight="1" x14ac:dyDescent="0.2">
      <c r="A36" s="23" t="s">
        <v>58</v>
      </c>
      <c r="B36" s="63">
        <f>B27/B18</f>
        <v>7619.5737988329956</v>
      </c>
      <c r="C36" s="2"/>
      <c r="D36" s="24" t="s">
        <v>60</v>
      </c>
      <c r="E36" s="24"/>
      <c r="F36" s="2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59" customFormat="1" ht="15.75" customHeight="1" x14ac:dyDescent="0.2">
      <c r="A37" s="23" t="s">
        <v>59</v>
      </c>
      <c r="B37" s="64">
        <f>B27/((B22-B25)/B18)</f>
        <v>44.617561890139619</v>
      </c>
      <c r="C37" s="2"/>
      <c r="D37" s="24" t="s">
        <v>61</v>
      </c>
      <c r="E37" s="24"/>
      <c r="F37" s="2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8" t="s">
        <v>45</v>
      </c>
      <c r="B39" s="4"/>
      <c r="C39" s="2"/>
      <c r="D39" s="2"/>
      <c r="E39" s="2"/>
      <c r="F39" s="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4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2"/>
      <c r="B1002" s="4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2"/>
      <c r="B1003" s="4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">
    <mergeCell ref="A1:G1"/>
  </mergeCells>
  <pageMargins left="0.70866141732283472" right="0.70866141732283472" top="0.74803149606299213" bottom="0.74803149606299213" header="0" footer="0"/>
  <pageSetup orientation="portrait"/>
  <headerFooter alignWithMargins="0">
    <oddFooter>&amp;C000000&amp;F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workbookViewId="0">
      <selection activeCell="A3" sqref="A3"/>
    </sheetView>
  </sheetViews>
  <sheetFormatPr baseColWidth="10" defaultColWidth="11.1640625" defaultRowHeight="15" customHeight="1" x14ac:dyDescent="0.2"/>
  <cols>
    <col min="1" max="1" width="27" customWidth="1"/>
    <col min="2" max="2" width="15" customWidth="1"/>
    <col min="3" max="3" width="1.1640625" customWidth="1"/>
    <col min="4" max="7" width="10.83203125" customWidth="1"/>
    <col min="8" max="8" width="11.83203125" customWidth="1"/>
    <col min="9" max="26" width="10.5" customWidth="1"/>
  </cols>
  <sheetData>
    <row r="1" spans="1:26" ht="44" customHeight="1" x14ac:dyDescent="0.3">
      <c r="A1" s="60"/>
      <c r="B1" s="61"/>
      <c r="C1" s="61"/>
      <c r="D1" s="61"/>
      <c r="E1" s="61"/>
      <c r="F1" s="61"/>
      <c r="G1" s="6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" x14ac:dyDescent="0.3">
      <c r="A2" s="1" t="s">
        <v>2</v>
      </c>
      <c r="B2" s="1" t="s">
        <v>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.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5" t="s">
        <v>6</v>
      </c>
      <c r="B4" s="4"/>
      <c r="C4" s="2"/>
      <c r="D4" s="5" t="s">
        <v>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x14ac:dyDescent="0.2">
      <c r="A5" s="6" t="s">
        <v>8</v>
      </c>
      <c r="B5" s="7">
        <v>1267</v>
      </c>
      <c r="C5" s="8"/>
      <c r="D5" s="2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x14ac:dyDescent="0.2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x14ac:dyDescent="0.2">
      <c r="A7" s="5" t="s">
        <v>10</v>
      </c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x14ac:dyDescent="0.2">
      <c r="A8" s="6" t="s">
        <v>11</v>
      </c>
      <c r="B8" s="9">
        <v>182674</v>
      </c>
      <c r="C8" s="2"/>
      <c r="D8" s="2" t="s">
        <v>12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x14ac:dyDescent="0.2">
      <c r="A9" s="2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" x14ac:dyDescent="0.2">
      <c r="A10" s="5" t="s">
        <v>13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" x14ac:dyDescent="0.2">
      <c r="A11" s="4" t="s">
        <v>14</v>
      </c>
      <c r="B11" s="10">
        <v>0.9</v>
      </c>
      <c r="C11" s="2"/>
      <c r="D11" s="2" t="s">
        <v>15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 x14ac:dyDescent="0.2">
      <c r="A12" s="4" t="s">
        <v>16</v>
      </c>
      <c r="B12" s="10">
        <v>0.56000000000000005</v>
      </c>
      <c r="C12" s="2"/>
      <c r="D12" s="2" t="s">
        <v>17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" x14ac:dyDescent="0.2">
      <c r="A13" s="11" t="s">
        <v>18</v>
      </c>
      <c r="B13" s="12">
        <v>0.21</v>
      </c>
      <c r="C13" s="2"/>
      <c r="D13" s="13" t="s">
        <v>20</v>
      </c>
      <c r="E13" s="13"/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" x14ac:dyDescent="0.2">
      <c r="A14" s="11" t="s">
        <v>21</v>
      </c>
      <c r="B14" s="12">
        <v>0.09</v>
      </c>
      <c r="C14" s="2"/>
      <c r="D14" s="13" t="s">
        <v>22</v>
      </c>
      <c r="E14" s="13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x14ac:dyDescent="0.2">
      <c r="A15" s="14" t="s">
        <v>23</v>
      </c>
      <c r="B15" s="12">
        <f>B13-B14</f>
        <v>0.12</v>
      </c>
      <c r="C15" s="2"/>
      <c r="D15" s="13" t="s">
        <v>24</v>
      </c>
      <c r="E15" s="13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x14ac:dyDescent="0.2">
      <c r="A17" s="5" t="s">
        <v>25</v>
      </c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x14ac:dyDescent="0.2">
      <c r="A18" s="6" t="s">
        <v>8</v>
      </c>
      <c r="B18" s="15">
        <f>B5*$B$11*$B$12*$B$15</f>
        <v>76.628159999999994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x14ac:dyDescent="0.2">
      <c r="A20" s="5" t="s">
        <v>26</v>
      </c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" x14ac:dyDescent="0.2">
      <c r="A21" s="6" t="s">
        <v>27</v>
      </c>
      <c r="B21" s="16">
        <f>B8*B18</f>
        <v>13997972.499839999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4" t="s">
        <v>28</v>
      </c>
      <c r="B22" s="16">
        <f>SUM(B21)</f>
        <v>13997972.499839999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 t="s">
        <v>29</v>
      </c>
      <c r="B24" s="17">
        <v>0.6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4" t="s">
        <v>30</v>
      </c>
      <c r="B25" s="16">
        <f>B22*B24</f>
        <v>8398783.4999039993</v>
      </c>
      <c r="C25" s="2"/>
      <c r="D25" s="2" t="s">
        <v>31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5" t="s">
        <v>32</v>
      </c>
      <c r="B27" s="16">
        <f>SUM(B29:B30)</f>
        <v>1416666.6666666667</v>
      </c>
      <c r="C27" s="2"/>
      <c r="D27" s="2"/>
      <c r="E27" s="2"/>
      <c r="F27" s="2"/>
      <c r="G27" s="2"/>
      <c r="H27" s="1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18" t="s">
        <v>33</v>
      </c>
      <c r="B28" s="20">
        <v>12</v>
      </c>
      <c r="C28" s="2"/>
      <c r="D28" s="21" t="s">
        <v>34</v>
      </c>
      <c r="E28" s="21"/>
      <c r="F28" s="2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" t="s">
        <v>35</v>
      </c>
      <c r="B29" s="16">
        <f>(2600000/B28)</f>
        <v>216666.66666666666</v>
      </c>
      <c r="C29" s="2"/>
      <c r="D29" s="2" t="s">
        <v>36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" t="s">
        <v>37</v>
      </c>
      <c r="B30" s="16">
        <f>1200000</f>
        <v>1200000</v>
      </c>
      <c r="C30" s="2"/>
      <c r="D30" s="2" t="s">
        <v>38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2" t="s">
        <v>39</v>
      </c>
      <c r="B32" s="23"/>
      <c r="C32" s="2"/>
      <c r="D32" s="24"/>
      <c r="E32" s="24"/>
      <c r="F32" s="2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5" t="s">
        <v>40</v>
      </c>
      <c r="B33" s="26">
        <f>B22-B25-B27</f>
        <v>4182522.3332693325</v>
      </c>
      <c r="C33" s="2"/>
      <c r="D33" s="24" t="s">
        <v>41</v>
      </c>
      <c r="E33" s="24"/>
      <c r="F33" s="2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5" t="s">
        <v>42</v>
      </c>
      <c r="B34" s="26">
        <f>B33*B28</f>
        <v>50190267.999231994</v>
      </c>
      <c r="C34" s="2"/>
      <c r="D34" s="24" t="s">
        <v>40</v>
      </c>
      <c r="E34" s="24"/>
      <c r="F34" s="2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5" t="s">
        <v>43</v>
      </c>
      <c r="B35" s="27">
        <f>B33/B27</f>
        <v>2.9523687058371757</v>
      </c>
      <c r="C35" s="2"/>
      <c r="D35" s="24" t="s">
        <v>44</v>
      </c>
      <c r="E35" s="24"/>
      <c r="F35" s="2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59" customFormat="1" ht="15.75" customHeight="1" x14ac:dyDescent="0.2">
      <c r="A36" s="23" t="s">
        <v>58</v>
      </c>
      <c r="B36" s="63">
        <f>B27/B18</f>
        <v>18487.546440716662</v>
      </c>
      <c r="C36" s="2"/>
      <c r="D36" s="24" t="s">
        <v>60</v>
      </c>
      <c r="E36" s="24"/>
      <c r="F36" s="2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59" customFormat="1" ht="15.75" customHeight="1" x14ac:dyDescent="0.2">
      <c r="A37" s="23" t="s">
        <v>59</v>
      </c>
      <c r="B37" s="64">
        <f>B27/((B22-B25)/B18)</f>
        <v>19.387907784723971</v>
      </c>
      <c r="C37" s="2"/>
      <c r="D37" s="24" t="s">
        <v>61</v>
      </c>
      <c r="E37" s="24"/>
      <c r="F37" s="2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8" t="s">
        <v>45</v>
      </c>
      <c r="B39" s="4"/>
      <c r="C39" s="2"/>
      <c r="D39" s="2"/>
      <c r="E39" s="2"/>
      <c r="F39" s="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4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2"/>
      <c r="B1002" s="4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2"/>
      <c r="B1003" s="4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">
    <mergeCell ref="A1:G1"/>
  </mergeCells>
  <pageMargins left="0.70866141732283472" right="0.70866141732283472" top="0.74803149606299213" bottom="0.74803149606299213" header="0" footer="0"/>
  <pageSetup orientation="portrait"/>
  <headerFooter alignWithMargins="0">
    <oddFooter>&amp;C000000&amp;F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workbookViewId="0">
      <selection activeCell="A3" sqref="A3"/>
    </sheetView>
  </sheetViews>
  <sheetFormatPr baseColWidth="10" defaultColWidth="11.1640625" defaultRowHeight="15" customHeight="1" x14ac:dyDescent="0.2"/>
  <cols>
    <col min="1" max="1" width="27" customWidth="1"/>
    <col min="2" max="2" width="15" customWidth="1"/>
    <col min="3" max="3" width="1.1640625" customWidth="1"/>
    <col min="4" max="6" width="10.83203125" customWidth="1"/>
    <col min="7" max="26" width="10.5" customWidth="1"/>
  </cols>
  <sheetData>
    <row r="1" spans="1:26" ht="44.25" customHeight="1" x14ac:dyDescent="0.3">
      <c r="A1" s="60"/>
      <c r="B1" s="61"/>
      <c r="C1" s="61"/>
      <c r="D1" s="61"/>
      <c r="E1" s="61"/>
      <c r="F1" s="61"/>
      <c r="G1" s="6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" x14ac:dyDescent="0.3">
      <c r="A2" s="1" t="s">
        <v>0</v>
      </c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.5" customHeight="1" x14ac:dyDescent="0.25">
      <c r="A3" s="3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5" t="s">
        <v>6</v>
      </c>
      <c r="B4" s="4"/>
      <c r="C4" s="2"/>
      <c r="D4" s="5" t="s">
        <v>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x14ac:dyDescent="0.2">
      <c r="A5" s="6" t="s">
        <v>8</v>
      </c>
      <c r="B5" s="7">
        <v>7324</v>
      </c>
      <c r="C5" s="8"/>
      <c r="D5" s="2" t="s">
        <v>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x14ac:dyDescent="0.2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x14ac:dyDescent="0.2">
      <c r="A7" s="5" t="s">
        <v>10</v>
      </c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x14ac:dyDescent="0.2">
      <c r="A8" s="6" t="s">
        <v>11</v>
      </c>
      <c r="B8" s="9">
        <v>37659</v>
      </c>
      <c r="C8" s="2"/>
      <c r="D8" s="2" t="s">
        <v>12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x14ac:dyDescent="0.2">
      <c r="A9" s="2"/>
      <c r="B9" s="4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" x14ac:dyDescent="0.2">
      <c r="A10" s="5" t="s">
        <v>13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" x14ac:dyDescent="0.2">
      <c r="A11" s="4" t="s">
        <v>14</v>
      </c>
      <c r="B11" s="10">
        <v>0.92</v>
      </c>
      <c r="C11" s="2"/>
      <c r="D11" s="2" t="s">
        <v>19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 x14ac:dyDescent="0.2">
      <c r="A12" s="4" t="s">
        <v>16</v>
      </c>
      <c r="B12" s="10">
        <v>0.8</v>
      </c>
      <c r="C12" s="2"/>
      <c r="D12" s="2" t="s">
        <v>17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" x14ac:dyDescent="0.2">
      <c r="A13" s="11" t="s">
        <v>18</v>
      </c>
      <c r="B13" s="12">
        <v>0.15</v>
      </c>
      <c r="C13" s="2"/>
      <c r="D13" s="13" t="s">
        <v>20</v>
      </c>
      <c r="E13" s="13"/>
      <c r="F13" s="13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" x14ac:dyDescent="0.2">
      <c r="A14" s="11" t="s">
        <v>21</v>
      </c>
      <c r="B14" s="12">
        <v>0.03</v>
      </c>
      <c r="C14" s="2"/>
      <c r="D14" s="13" t="s">
        <v>22</v>
      </c>
      <c r="E14" s="13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x14ac:dyDescent="0.2">
      <c r="A15" s="14" t="s">
        <v>23</v>
      </c>
      <c r="B15" s="12">
        <f>B13-B14</f>
        <v>0.12</v>
      </c>
      <c r="C15" s="2"/>
      <c r="D15" s="13" t="s">
        <v>24</v>
      </c>
      <c r="E15" s="13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x14ac:dyDescent="0.2">
      <c r="A17" s="5" t="s">
        <v>25</v>
      </c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x14ac:dyDescent="0.2">
      <c r="A18" s="6" t="s">
        <v>8</v>
      </c>
      <c r="B18" s="15">
        <f>B5*$B$11*$B$12*$B$15</f>
        <v>646.85568000000001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x14ac:dyDescent="0.2">
      <c r="A20" s="5" t="s">
        <v>26</v>
      </c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" x14ac:dyDescent="0.2">
      <c r="A21" s="6" t="s">
        <v>27</v>
      </c>
      <c r="B21" s="16">
        <f>B8*B18</f>
        <v>24359938.053119998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4" t="s">
        <v>28</v>
      </c>
      <c r="B22" s="16">
        <f>SUM(B21)</f>
        <v>24359938.053119998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5" t="s">
        <v>29</v>
      </c>
      <c r="B24" s="17">
        <v>0.6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4" t="s">
        <v>30</v>
      </c>
      <c r="B25" s="16">
        <f>B22*B24</f>
        <v>14615962.831871999</v>
      </c>
      <c r="C25" s="2"/>
      <c r="D25" s="2" t="s">
        <v>31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5" t="s">
        <v>32</v>
      </c>
      <c r="B27" s="16">
        <f>SUM(B29:B30)</f>
        <v>2278333.3333333335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18" t="s">
        <v>33</v>
      </c>
      <c r="B28" s="20">
        <v>12</v>
      </c>
      <c r="C28" s="2"/>
      <c r="D28" s="21" t="s">
        <v>34</v>
      </c>
      <c r="E28" s="21"/>
      <c r="F28" s="2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4" t="s">
        <v>35</v>
      </c>
      <c r="B29" s="16">
        <f>(5740000/B28)</f>
        <v>478333.33333333331</v>
      </c>
      <c r="C29" s="2"/>
      <c r="D29" s="2" t="s">
        <v>36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4" t="s">
        <v>37</v>
      </c>
      <c r="B30" s="16">
        <f>1800000</f>
        <v>1800000</v>
      </c>
      <c r="C30" s="2"/>
      <c r="D30" s="2" t="s">
        <v>38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2" t="s">
        <v>39</v>
      </c>
      <c r="B32" s="23"/>
      <c r="C32" s="2"/>
      <c r="D32" s="24"/>
      <c r="E32" s="24"/>
      <c r="F32" s="2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5" t="s">
        <v>40</v>
      </c>
      <c r="B33" s="26">
        <f>B22-B25-B27</f>
        <v>7465641.887914665</v>
      </c>
      <c r="C33" s="2"/>
      <c r="D33" s="24" t="s">
        <v>41</v>
      </c>
      <c r="E33" s="24"/>
      <c r="F33" s="2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5" t="s">
        <v>42</v>
      </c>
      <c r="B34" s="26">
        <f>B33*B28</f>
        <v>89587702.654975981</v>
      </c>
      <c r="C34" s="2"/>
      <c r="D34" s="24" t="s">
        <v>40</v>
      </c>
      <c r="E34" s="24"/>
      <c r="F34" s="2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5" t="s">
        <v>43</v>
      </c>
      <c r="B35" s="27">
        <f>B33/B27</f>
        <v>3.2767996581922447</v>
      </c>
      <c r="C35" s="2"/>
      <c r="D35" s="24" t="s">
        <v>44</v>
      </c>
      <c r="E35" s="24"/>
      <c r="F35" s="24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s="59" customFormat="1" ht="15.75" customHeight="1" x14ac:dyDescent="0.2">
      <c r="A36" s="23" t="s">
        <v>58</v>
      </c>
      <c r="B36" s="63">
        <f>B27/B18</f>
        <v>3522.1663869958343</v>
      </c>
      <c r="C36" s="2"/>
      <c r="D36" s="24" t="s">
        <v>60</v>
      </c>
      <c r="E36" s="24"/>
      <c r="F36" s="24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s="59" customFormat="1" ht="15.75" customHeight="1" x14ac:dyDescent="0.2">
      <c r="A37" s="23" t="s">
        <v>59</v>
      </c>
      <c r="B37" s="64">
        <f>B27/((B22-B25)/B18)</f>
        <v>151.24759906883705</v>
      </c>
      <c r="C37" s="2"/>
      <c r="D37" s="24" t="s">
        <v>61</v>
      </c>
      <c r="E37" s="24"/>
      <c r="F37" s="24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8" t="s">
        <v>45</v>
      </c>
      <c r="B39" s="4"/>
      <c r="C39" s="2"/>
      <c r="D39" s="2"/>
      <c r="E39" s="2"/>
      <c r="F39" s="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5.7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4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4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4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4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4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4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4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4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4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4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4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4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4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4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4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4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4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4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4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4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4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2"/>
      <c r="B1002" s="4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2"/>
      <c r="B1003" s="4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</sheetData>
  <mergeCells count="1">
    <mergeCell ref="A1:G1"/>
  </mergeCells>
  <pageMargins left="0.70866141732283472" right="0.70866141732283472" top="0.74803149606299213" bottom="0.74803149606299213" header="0" footer="0"/>
  <pageSetup orientation="portrait"/>
  <headerFooter alignWithMargins="0">
    <oddFooter>&amp;C000000&amp;F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workbookViewId="0">
      <selection activeCell="B3" sqref="B3"/>
    </sheetView>
  </sheetViews>
  <sheetFormatPr baseColWidth="10" defaultColWidth="11.1640625" defaultRowHeight="15" customHeight="1" x14ac:dyDescent="0.2"/>
  <cols>
    <col min="1" max="1" width="1.1640625" customWidth="1"/>
    <col min="2" max="2" width="27" customWidth="1"/>
    <col min="3" max="6" width="14.83203125" customWidth="1"/>
    <col min="7" max="7" width="11.1640625" customWidth="1"/>
    <col min="8" max="26" width="10.5" customWidth="1"/>
  </cols>
  <sheetData>
    <row r="1" spans="1:26" ht="45" customHeight="1" x14ac:dyDescent="0.2">
      <c r="A1" s="62"/>
      <c r="B1" s="61"/>
      <c r="C1" s="61"/>
      <c r="D1" s="61"/>
      <c r="E1" s="61"/>
      <c r="F1" s="61"/>
      <c r="G1" s="6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" x14ac:dyDescent="0.3">
      <c r="A2" s="29"/>
      <c r="B2" s="30" t="s">
        <v>46</v>
      </c>
      <c r="C2" s="31"/>
      <c r="D2" s="29"/>
      <c r="E2" s="29"/>
      <c r="F2" s="29"/>
      <c r="G2" s="2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7.5" customHeight="1" x14ac:dyDescent="0.25">
      <c r="A3" s="29"/>
      <c r="B3" s="32"/>
      <c r="C3" s="31"/>
      <c r="D3" s="29"/>
      <c r="E3" s="29"/>
      <c r="F3" s="29"/>
      <c r="G3" s="2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7.5" customHeight="1" x14ac:dyDescent="0.25">
      <c r="A4" s="29"/>
      <c r="B4" s="33"/>
      <c r="C4" s="34" t="str">
        <f>'Estrategia 1'!B2</f>
        <v>Onboarding Marca x</v>
      </c>
      <c r="D4" s="34" t="str">
        <f>'Estrategia 2'!B2</f>
        <v>Cross &amp; Up Sell marca x</v>
      </c>
      <c r="E4" s="34" t="str">
        <f>'Estrategia 3'!B2</f>
        <v>Retención marca x</v>
      </c>
      <c r="F4" s="35" t="s">
        <v>47</v>
      </c>
      <c r="G4" s="2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x14ac:dyDescent="0.2">
      <c r="A5" s="29"/>
      <c r="B5" s="36" t="s">
        <v>6</v>
      </c>
      <c r="C5" s="31"/>
      <c r="D5" s="29"/>
      <c r="E5" s="29"/>
      <c r="F5" s="29"/>
      <c r="G5" s="2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x14ac:dyDescent="0.2">
      <c r="A6" s="29"/>
      <c r="B6" s="37" t="s">
        <v>48</v>
      </c>
      <c r="C6" s="38">
        <f>'Estrategia 1'!B5</f>
        <v>2498</v>
      </c>
      <c r="D6" s="38">
        <f>'Estrategia 2'!B5</f>
        <v>1267</v>
      </c>
      <c r="E6" s="38">
        <f>'Estrategia 3'!B5</f>
        <v>7324</v>
      </c>
      <c r="F6" s="39">
        <f>SUM(C6:E6)</f>
        <v>11089</v>
      </c>
      <c r="G6" s="2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x14ac:dyDescent="0.2">
      <c r="A7" s="29"/>
      <c r="B7" s="29"/>
      <c r="C7" s="29"/>
      <c r="D7" s="29"/>
      <c r="E7" s="29"/>
      <c r="F7" s="36"/>
      <c r="G7" s="2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x14ac:dyDescent="0.2">
      <c r="A8" s="29"/>
      <c r="B8" s="36" t="s">
        <v>49</v>
      </c>
      <c r="C8" s="29"/>
      <c r="D8" s="29"/>
      <c r="E8" s="29"/>
      <c r="F8" s="36"/>
      <c r="G8" s="2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x14ac:dyDescent="0.2">
      <c r="A9" s="29"/>
      <c r="B9" s="37" t="s">
        <v>50</v>
      </c>
      <c r="C9" s="40">
        <f>'Estrategia 1'!B8</f>
        <v>127659</v>
      </c>
      <c r="D9" s="40">
        <f>'Estrategia 2'!B8</f>
        <v>182674</v>
      </c>
      <c r="E9" s="40">
        <f>'Estrategia 3'!B8</f>
        <v>37659</v>
      </c>
      <c r="F9" s="41">
        <f>AVERAGE(C9:E9)</f>
        <v>115997.33333333333</v>
      </c>
      <c r="G9" s="2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" x14ac:dyDescent="0.2">
      <c r="A10" s="29"/>
      <c r="B10" s="29"/>
      <c r="C10" s="40"/>
      <c r="D10" s="40"/>
      <c r="E10" s="40"/>
      <c r="F10" s="36"/>
      <c r="G10" s="2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" x14ac:dyDescent="0.2">
      <c r="A11" s="29"/>
      <c r="B11" s="36" t="s">
        <v>51</v>
      </c>
      <c r="C11" s="29"/>
      <c r="D11" s="29"/>
      <c r="E11" s="29"/>
      <c r="F11" s="36"/>
      <c r="G11" s="2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 x14ac:dyDescent="0.2">
      <c r="A12" s="29"/>
      <c r="B12" s="31" t="s">
        <v>14</v>
      </c>
      <c r="C12" s="42">
        <f>'Estrategia 1'!B11</f>
        <v>0.9</v>
      </c>
      <c r="D12" s="42">
        <f>'Estrategia 2'!B11</f>
        <v>0.9</v>
      </c>
      <c r="E12" s="42">
        <f>'Estrategia 3'!B11</f>
        <v>0.92</v>
      </c>
      <c r="F12" s="43">
        <f>AVERAGE(C12:E12)</f>
        <v>0.90666666666666673</v>
      </c>
      <c r="G12" s="29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" x14ac:dyDescent="0.2">
      <c r="A13" s="29"/>
      <c r="B13" s="31" t="s">
        <v>16</v>
      </c>
      <c r="C13" s="42">
        <f>'Estrategia 1'!B12</f>
        <v>0.7</v>
      </c>
      <c r="D13" s="42">
        <f>'Estrategia 2'!B12</f>
        <v>0.56000000000000005</v>
      </c>
      <c r="E13" s="42">
        <f>'Estrategia 3'!B12</f>
        <v>0.8</v>
      </c>
      <c r="F13" s="43">
        <f>AVERAGE(C13:E13)</f>
        <v>0.68666666666666665</v>
      </c>
      <c r="G13" s="2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" x14ac:dyDescent="0.2">
      <c r="A14" s="29"/>
      <c r="B14" s="44" t="s">
        <v>23</v>
      </c>
      <c r="C14" s="45">
        <f>'Estrategia 1'!B15</f>
        <v>0.19</v>
      </c>
      <c r="D14" s="45">
        <f>'Estrategia 2'!B13</f>
        <v>0.21</v>
      </c>
      <c r="E14" s="45">
        <f>'Estrategia 3'!B13</f>
        <v>0.15</v>
      </c>
      <c r="F14" s="46">
        <f>AVERAGE(C14:E14)</f>
        <v>0.18333333333333335</v>
      </c>
      <c r="G14" s="29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x14ac:dyDescent="0.2">
      <c r="A15" s="29"/>
      <c r="B15" s="29"/>
      <c r="C15" s="29"/>
      <c r="D15" s="29"/>
      <c r="E15" s="29"/>
      <c r="F15" s="36"/>
      <c r="G15" s="29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x14ac:dyDescent="0.2">
      <c r="A16" s="29"/>
      <c r="B16" s="36" t="s">
        <v>52</v>
      </c>
      <c r="C16" s="29"/>
      <c r="D16" s="29"/>
      <c r="E16" s="29"/>
      <c r="F16" s="36"/>
      <c r="G16" s="2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x14ac:dyDescent="0.2">
      <c r="A17" s="29"/>
      <c r="B17" s="37" t="s">
        <v>53</v>
      </c>
      <c r="C17" s="47">
        <f>'Estrategia 1'!B18</f>
        <v>299.01060000000001</v>
      </c>
      <c r="D17" s="47">
        <f>'Estrategia 2'!B18</f>
        <v>76.628159999999994</v>
      </c>
      <c r="E17" s="47">
        <f>'Estrategia 3'!B18</f>
        <v>646.85568000000001</v>
      </c>
      <c r="F17" s="48">
        <f>SUM(C17:E17)</f>
        <v>1022.4944399999999</v>
      </c>
      <c r="G17" s="2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x14ac:dyDescent="0.2">
      <c r="A18" s="29"/>
      <c r="B18" s="29"/>
      <c r="C18" s="29"/>
      <c r="D18" s="29"/>
      <c r="E18" s="29"/>
      <c r="F18" s="36"/>
      <c r="G18" s="2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A19" s="29"/>
      <c r="B19" s="36" t="s">
        <v>26</v>
      </c>
      <c r="C19" s="29"/>
      <c r="D19" s="29"/>
      <c r="E19" s="29"/>
      <c r="F19" s="36"/>
      <c r="G19" s="2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x14ac:dyDescent="0.2">
      <c r="A20" s="29"/>
      <c r="B20" s="37" t="s">
        <v>54</v>
      </c>
      <c r="C20" s="49">
        <f>'Estrategia 1'!B21</f>
        <v>38171394.185400002</v>
      </c>
      <c r="D20" s="49">
        <f>'Estrategia 2'!B21</f>
        <v>13997972.499839999</v>
      </c>
      <c r="E20" s="49">
        <f>'Estrategia 3'!B21</f>
        <v>24359938.053119998</v>
      </c>
      <c r="F20" s="41">
        <f>SUM(C20:E20)</f>
        <v>76529304.738360003</v>
      </c>
      <c r="G20" s="2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" x14ac:dyDescent="0.2">
      <c r="A21" s="29"/>
      <c r="B21" s="29"/>
      <c r="C21" s="29"/>
      <c r="D21" s="29"/>
      <c r="E21" s="29"/>
      <c r="F21" s="36"/>
      <c r="G21" s="2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9"/>
      <c r="B22" s="36" t="s">
        <v>29</v>
      </c>
      <c r="C22" s="50">
        <f>'Estrategia 1'!B24</f>
        <v>0.6</v>
      </c>
      <c r="D22" s="50">
        <f>'Estrategia 2'!B24</f>
        <v>0.6</v>
      </c>
      <c r="E22" s="50">
        <f>'Estrategia 3'!B24</f>
        <v>0.6</v>
      </c>
      <c r="F22" s="51">
        <f>AVERAGE(C22:E22)</f>
        <v>0.6</v>
      </c>
      <c r="G22" s="2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29"/>
      <c r="B23" s="31" t="s">
        <v>30</v>
      </c>
      <c r="C23" s="49">
        <f>'Estrategia 1'!B25</f>
        <v>22902836.511240002</v>
      </c>
      <c r="D23" s="49">
        <f>'Estrategia 2'!B25</f>
        <v>8398783.4999039993</v>
      </c>
      <c r="E23" s="49">
        <f>'Estrategia 3'!B25</f>
        <v>14615962.831871999</v>
      </c>
      <c r="F23" s="41">
        <f>SUM(C23:E23)</f>
        <v>45917582.843015999</v>
      </c>
      <c r="G23" s="2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9"/>
      <c r="B24" s="29"/>
      <c r="C24" s="29"/>
      <c r="D24" s="29"/>
      <c r="E24" s="29"/>
      <c r="F24" s="36"/>
      <c r="G24" s="2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9"/>
      <c r="B25" s="36" t="s">
        <v>38</v>
      </c>
      <c r="C25" s="49">
        <f>'Estrategia 1'!B27</f>
        <v>2278333.3333333335</v>
      </c>
      <c r="D25" s="49">
        <f>'Estrategia 2'!B27</f>
        <v>1416666.6666666667</v>
      </c>
      <c r="E25" s="49">
        <f>'Estrategia 3'!B27</f>
        <v>2278333.3333333335</v>
      </c>
      <c r="F25" s="41">
        <f>SUM(C25:E25)</f>
        <v>5973333.333333334</v>
      </c>
      <c r="G25" s="2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9"/>
      <c r="B26" s="36" t="s">
        <v>55</v>
      </c>
      <c r="C26" s="49">
        <f>'Estrategia 1'!B27*'Estrategia 1'!B28</f>
        <v>27340000</v>
      </c>
      <c r="D26" s="49">
        <f>'Estrategia 2'!B27*'Estrategia 2'!B28</f>
        <v>17000000</v>
      </c>
      <c r="E26" s="49">
        <f>'Estrategia 3'!B27*'Estrategia 3'!B28</f>
        <v>27340000</v>
      </c>
      <c r="F26" s="41">
        <f>SUM(C26:E26)</f>
        <v>71680000</v>
      </c>
      <c r="G26" s="2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9"/>
      <c r="B27" s="29"/>
      <c r="C27" s="31"/>
      <c r="D27" s="31"/>
      <c r="E27" s="31"/>
      <c r="F27" s="29"/>
      <c r="G27" s="2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9"/>
      <c r="B28" s="52" t="s">
        <v>39</v>
      </c>
      <c r="C28" s="53"/>
      <c r="D28" s="53"/>
      <c r="E28" s="53"/>
      <c r="F28" s="54"/>
      <c r="G28" s="2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9"/>
      <c r="B29" s="25" t="s">
        <v>40</v>
      </c>
      <c r="C29" s="26">
        <f>'Estrategia 1'!B33</f>
        <v>12990224.340826666</v>
      </c>
      <c r="D29" s="26">
        <f>'Estrategia 2'!B33</f>
        <v>4182522.3332693325</v>
      </c>
      <c r="E29" s="26">
        <f>'Estrategia 3'!B33</f>
        <v>7465641.887914665</v>
      </c>
      <c r="F29" s="55">
        <f>F20-F23-F25</f>
        <v>24638388.562010668</v>
      </c>
      <c r="G29" s="2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9"/>
      <c r="B30" s="25" t="s">
        <v>56</v>
      </c>
      <c r="C30" s="26">
        <f>'Estrategia 1'!B34</f>
        <v>155882692.08991998</v>
      </c>
      <c r="D30" s="26">
        <f>'Estrategia 2'!B34</f>
        <v>50190267.999231994</v>
      </c>
      <c r="E30" s="26">
        <f>'Estrategia 3'!B34</f>
        <v>89587702.654975981</v>
      </c>
      <c r="F30" s="55">
        <f>SUM(C30:E30)</f>
        <v>295660662.74412799</v>
      </c>
      <c r="G30" s="56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9"/>
      <c r="B31" s="25" t="s">
        <v>57</v>
      </c>
      <c r="C31" s="57">
        <f>C25/((C20-C23)/C17)</f>
        <v>44.617561890139619</v>
      </c>
      <c r="D31" s="57">
        <f>D25/((D20-D23)/D17)</f>
        <v>19.387907784723971</v>
      </c>
      <c r="E31" s="57">
        <f>E25/((E20-E23)/E17)</f>
        <v>151.24759906883705</v>
      </c>
      <c r="F31" s="57">
        <f>F25/((F20-F23)/F17)</f>
        <v>199.52161274955827</v>
      </c>
      <c r="G31" s="56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9"/>
      <c r="B32" s="25" t="s">
        <v>43</v>
      </c>
      <c r="C32" s="27">
        <f>'Estrategia 1'!B35</f>
        <v>5.7016346777585944</v>
      </c>
      <c r="D32" s="27">
        <f>'Estrategia 2'!B35</f>
        <v>2.9523687058371757</v>
      </c>
      <c r="E32" s="27">
        <f>'Estrategia 3'!B35</f>
        <v>3.2767996581922447</v>
      </c>
      <c r="F32" s="58">
        <f>F29/F25</f>
        <v>4.1247302280151787</v>
      </c>
      <c r="G32" s="2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9"/>
      <c r="B33" s="29"/>
      <c r="C33" s="31"/>
      <c r="D33" s="29"/>
      <c r="E33" s="29"/>
      <c r="F33" s="29"/>
      <c r="G33" s="2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28" t="s">
        <v>45</v>
      </c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2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2"/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2"/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2"/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2"/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2"/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2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2"/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2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2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2"/>
      <c r="C68" s="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2"/>
      <c r="C69" s="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2"/>
      <c r="C70" s="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2"/>
      <c r="C71" s="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2"/>
      <c r="C72" s="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2"/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2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2"/>
      <c r="C75" s="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2"/>
      <c r="C76" s="4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2"/>
      <c r="C77" s="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2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2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2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2"/>
      <c r="C81" s="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2"/>
      <c r="C82" s="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2"/>
      <c r="C83" s="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2"/>
      <c r="C84" s="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2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2"/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2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2"/>
      <c r="C88" s="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2"/>
      <c r="C89" s="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2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2"/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2"/>
      <c r="C92" s="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2"/>
      <c r="C93" s="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2"/>
      <c r="C94" s="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2"/>
      <c r="C95" s="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2"/>
      <c r="C96" s="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2"/>
      <c r="C97" s="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2"/>
      <c r="C98" s="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2"/>
      <c r="C99" s="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2"/>
      <c r="C100" s="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2"/>
      <c r="C101" s="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2"/>
      <c r="C102" s="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2"/>
      <c r="C103" s="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2"/>
      <c r="C104" s="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2"/>
      <c r="C105" s="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2"/>
      <c r="C106" s="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2"/>
      <c r="C107" s="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2"/>
      <c r="C108" s="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2"/>
      <c r="C109" s="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2"/>
      <c r="C110" s="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2"/>
      <c r="C111" s="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2"/>
      <c r="C112" s="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2"/>
      <c r="C113" s="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2"/>
      <c r="C114" s="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2"/>
      <c r="C115" s="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2"/>
      <c r="C116" s="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2"/>
      <c r="C117" s="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2"/>
      <c r="C118" s="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2"/>
      <c r="C119" s="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2"/>
      <c r="C120" s="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2"/>
      <c r="C121" s="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2"/>
      <c r="C122" s="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2"/>
      <c r="C123" s="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2"/>
      <c r="C124" s="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2"/>
      <c r="C125" s="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2"/>
      <c r="C126" s="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2"/>
      <c r="C127" s="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2"/>
      <c r="C128" s="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2"/>
      <c r="C129" s="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2"/>
      <c r="C130" s="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2"/>
      <c r="C131" s="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2"/>
      <c r="C132" s="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2"/>
      <c r="C133" s="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2"/>
      <c r="C134" s="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2"/>
      <c r="C135" s="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2"/>
      <c r="C136" s="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2"/>
      <c r="C137" s="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2"/>
      <c r="C138" s="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2"/>
      <c r="C139" s="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2"/>
      <c r="C140" s="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2"/>
      <c r="C141" s="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2"/>
      <c r="C142" s="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2"/>
      <c r="C143" s="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2"/>
      <c r="C144" s="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2"/>
      <c r="C145" s="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2"/>
      <c r="C146" s="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2"/>
      <c r="C147" s="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2"/>
      <c r="C148" s="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2"/>
      <c r="C149" s="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2"/>
      <c r="C150" s="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2"/>
      <c r="C151" s="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2"/>
      <c r="C152" s="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2"/>
      <c r="C153" s="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2"/>
      <c r="C154" s="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2"/>
      <c r="C155" s="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2"/>
      <c r="C156" s="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2"/>
      <c r="C157" s="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2"/>
      <c r="C158" s="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2"/>
      <c r="C159" s="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2"/>
      <c r="C160" s="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2"/>
      <c r="C161" s="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2"/>
      <c r="C162" s="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2"/>
      <c r="C163" s="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2"/>
      <c r="C164" s="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2"/>
      <c r="C165" s="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2"/>
      <c r="C166" s="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2"/>
      <c r="C167" s="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2"/>
      <c r="C168" s="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2"/>
      <c r="C169" s="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2"/>
      <c r="C170" s="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2"/>
      <c r="C171" s="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2"/>
      <c r="C172" s="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2"/>
      <c r="C173" s="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2"/>
      <c r="C174" s="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2"/>
      <c r="C175" s="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2"/>
      <c r="C176" s="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2"/>
      <c r="C177" s="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2"/>
      <c r="C178" s="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2"/>
      <c r="C179" s="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2"/>
      <c r="C180" s="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2"/>
      <c r="C181" s="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2"/>
      <c r="C182" s="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2"/>
      <c r="C183" s="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2"/>
      <c r="C184" s="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2"/>
      <c r="C185" s="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2"/>
      <c r="C186" s="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2"/>
      <c r="C187" s="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2"/>
      <c r="C188" s="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2"/>
      <c r="C189" s="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2"/>
      <c r="C190" s="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4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4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4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4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4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4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4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4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4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4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4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4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4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4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4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4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4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4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4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4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4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4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4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4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4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4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4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4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4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4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4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4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4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4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4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4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4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4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4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4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4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4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4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4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4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4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4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4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4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4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4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4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4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4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4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4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4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4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4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4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4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4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4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4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4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4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4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4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4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4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4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4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4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4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4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4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4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4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4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4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4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4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4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4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4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4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4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4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4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4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4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4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4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4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4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4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4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4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4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4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4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4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4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4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4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4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4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4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4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4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4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4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4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4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4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4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4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4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4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4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4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4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4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4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4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4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4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4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4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4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4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4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4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4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4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4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4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4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4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4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4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4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4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4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4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4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4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4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4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4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4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4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4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4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4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4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4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4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4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4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4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4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4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4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4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4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4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4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4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4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4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4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4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4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4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4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4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4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4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4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4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4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4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4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4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4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4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4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4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4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4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4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4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4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4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4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4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4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4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4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4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4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4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4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4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4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4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4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4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4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4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4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4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4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4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4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4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4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4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4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4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4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4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4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4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4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4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4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4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4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4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4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4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4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4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/>
      <c r="B1001" s="2"/>
      <c r="C1001" s="4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1">
    <mergeCell ref="A1:G1"/>
  </mergeCells>
  <pageMargins left="0.70866141732283472" right="0.70866141732283472" top="0.74803149606299213" bottom="0.74803149606299213" header="0" footer="0"/>
  <pageSetup orientation="portrait"/>
  <headerFooter alignWithMargins="0">
    <oddFooter>&amp;C000000&amp;F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Estrategia 1</vt:lpstr>
      <vt:lpstr>Estrategia 2</vt:lpstr>
      <vt:lpstr>Estrategia 3</vt:lpstr>
      <vt:lpstr>Resumen Caso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Cristian Maulen Muñoz</cp:lastModifiedBy>
  <dcterms:created xsi:type="dcterms:W3CDTF">2018-07-03T20:50:34Z</dcterms:created>
  <dcterms:modified xsi:type="dcterms:W3CDTF">2019-04-09T21:48:00Z</dcterms:modified>
</cp:coreProperties>
</file>